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20" windowWidth="12300" windowHeight="11352" tabRatio="0" activeTab="0"/>
  </bookViews>
  <sheets>
    <sheet name="Simulador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<sst xmlns="http://schemas.openxmlformats.org/spreadsheetml/2006/main" count="59" uniqueCount="41">
  <si>
    <t>Periodicidad</t>
  </si>
  <si>
    <t>INTERES</t>
  </si>
  <si>
    <t>DATOS GENERALES</t>
  </si>
  <si>
    <t>FECHA DE DEPÓSITO</t>
  </si>
  <si>
    <t>SUB PRODUCTO</t>
  </si>
  <si>
    <t>FECHA</t>
  </si>
  <si>
    <t>SALDO
CAPITAL</t>
  </si>
  <si>
    <t>Persona</t>
  </si>
  <si>
    <t>PERSONA</t>
  </si>
  <si>
    <t>MONEDA</t>
  </si>
  <si>
    <t>Moneda</t>
  </si>
  <si>
    <t>Nacional</t>
  </si>
  <si>
    <t>Natural</t>
  </si>
  <si>
    <t>PLAZO (días)</t>
  </si>
  <si>
    <t>*Plazo máximo de simulación 6 años ó 2,160 días.</t>
  </si>
  <si>
    <t>TASA DE INTERES (TEA)</t>
  </si>
  <si>
    <t>CONCEPTO</t>
  </si>
  <si>
    <t>MONTO</t>
  </si>
  <si>
    <t>Ahorro Corriente</t>
  </si>
  <si>
    <t>A. Remuneraciones</t>
  </si>
  <si>
    <t>A. Corriente</t>
  </si>
  <si>
    <t>A. Proyecto Desarrollo</t>
  </si>
  <si>
    <t>MN</t>
  </si>
  <si>
    <t>ME</t>
  </si>
  <si>
    <t>PN</t>
  </si>
  <si>
    <t>PJ</t>
  </si>
  <si>
    <t>Ahorro Proyecto Desarrollo</t>
  </si>
  <si>
    <t>Ahorro Remuneraciones</t>
  </si>
  <si>
    <t>Codigo (Pe-Pe-Mo)</t>
  </si>
  <si>
    <t>TARIFARIO</t>
  </si>
  <si>
    <t>DEPÓSITO</t>
  </si>
  <si>
    <t>Depósito</t>
  </si>
  <si>
    <t>Fecha guia</t>
  </si>
  <si>
    <t>SALDO CAPITAL</t>
  </si>
  <si>
    <t>INTERESES GENERADOS</t>
  </si>
  <si>
    <t>TREA</t>
  </si>
  <si>
    <t>CTS</t>
  </si>
  <si>
    <t>SIMULADOR DE CUENTAS DE AHORRO Y CTS</t>
  </si>
  <si>
    <t>A. Cuenta Poderosa</t>
  </si>
  <si>
    <t>Ahorro Cuenta Poderosa</t>
  </si>
  <si>
    <t>ITF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</si>
</sst>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&quot;\ #,##0;&quot;S/&quot;\ \-#,##0"/>
    <numFmt numFmtId="177" formatCode="&quot;S/&quot;\ #,##0;[Red]&quot;S/&quot;\ \-#,##0"/>
    <numFmt numFmtId="178" formatCode="&quot;S/&quot;\ #,##0.00;&quot;S/&quot;\ \-#,##0.00"/>
    <numFmt numFmtId="179" formatCode="&quot;S/&quot;\ #,##0.00;[Red]&quot;S/&quot;\ \-#,##0.00"/>
    <numFmt numFmtId="180" formatCode="_ &quot;S/&quot;\ * #,##0_ ;_ &quot;S/&quot;\ * \-#,##0_ ;_ &quot;S/&quot;\ * &quot;-&quot;_ ;_ @_ "/>
    <numFmt numFmtId="181" formatCode="_ * #,##0_ ;_ * \-#,##0_ ;_ * &quot;-&quot;_ ;_ @_ "/>
    <numFmt numFmtId="182" formatCode="_ &quot;S/&quot;\ * #,##0.00_ ;_ &quot;S/&quot;\ * \-#,##0.00_ ;_ &quot;S/&quot;\ * &quot;-&quot;??_ ;_ @_ "/>
    <numFmt numFmtId="183" formatCode="_ * #,##0.00_ ;_ * \-#,##0.00_ ;_ 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i/>
      <sz val="10"/>
      <color indexed="63"/>
      <name val="Arial Narrow"/>
      <family val="2"/>
    </font>
    <font>
      <i/>
      <sz val="12"/>
      <color indexed="9"/>
      <name val="Arial Narrow"/>
      <family val="2"/>
    </font>
    <font>
      <b/>
      <sz val="18"/>
      <color indexed="9"/>
      <name val="Arial Narrow"/>
      <family val="2"/>
    </font>
    <font>
      <b/>
      <sz val="10.5"/>
      <color indexed="8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b/>
      <sz val="10.5"/>
      <color indexed="9"/>
      <name val="Arial Narrow"/>
      <family val="0"/>
    </font>
    <font>
      <b/>
      <sz val="12"/>
      <color indexed="63"/>
      <name val="Arial Narrow"/>
      <family val="0"/>
    </font>
    <font>
      <b/>
      <sz val="4"/>
      <color indexed="63"/>
      <name val="Arial Narrow"/>
      <family val="0"/>
    </font>
    <font>
      <b/>
      <i/>
      <sz val="10.5"/>
      <color indexed="63"/>
      <name val="Arial Narrow"/>
      <family val="0"/>
    </font>
    <font>
      <b/>
      <sz val="10.5"/>
      <color indexed="63"/>
      <name val="Arial Narrow"/>
      <family val="0"/>
    </font>
    <font>
      <i/>
      <sz val="10.5"/>
      <color indexed="63"/>
      <name val="Arial Narrow"/>
      <family val="0"/>
    </font>
    <font>
      <sz val="10.5"/>
      <color indexed="63"/>
      <name val="Arial Narrow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i/>
      <sz val="10"/>
      <color theme="1" tint="0.34999001026153564"/>
      <name val="Arial Narrow"/>
      <family val="2"/>
    </font>
    <font>
      <i/>
      <sz val="12"/>
      <color theme="0"/>
      <name val="Arial Narrow"/>
      <family val="2"/>
    </font>
    <font>
      <b/>
      <sz val="18"/>
      <color theme="0"/>
      <name val="Arial Narrow"/>
      <family val="2"/>
    </font>
    <font>
      <b/>
      <sz val="10.5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F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1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46" fillId="32" borderId="5" xfId="55" applyNumberFormat="1" applyFont="1" applyAlignment="1" applyProtection="1">
      <alignment horizontal="center" vertical="center"/>
      <protection locked="0"/>
    </xf>
    <xf numFmtId="14" fontId="46" fillId="32" borderId="5" xfId="55" applyNumberFormat="1" applyFont="1" applyAlignment="1" applyProtection="1">
      <alignment horizontal="center" vertical="center"/>
      <protection locked="0"/>
    </xf>
    <xf numFmtId="4" fontId="46" fillId="32" borderId="5" xfId="55" applyNumberFormat="1" applyFont="1" applyAlignment="1" applyProtection="1" quotePrefix="1">
      <alignment horizontal="center" vertical="center"/>
      <protection locked="0"/>
    </xf>
    <xf numFmtId="0" fontId="46" fillId="33" borderId="0" xfId="0" applyFont="1" applyFill="1" applyAlignment="1" applyProtection="1">
      <alignment horizontal="left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46" fillId="33" borderId="0" xfId="0" applyFont="1" applyFill="1" applyAlignment="1" applyProtection="1">
      <alignment vertical="center"/>
      <protection/>
    </xf>
    <xf numFmtId="14" fontId="46" fillId="33" borderId="0" xfId="0" applyNumberFormat="1" applyFont="1" applyFill="1" applyBorder="1" applyAlignment="1" applyProtection="1">
      <alignment horizontal="center" vertical="center"/>
      <protection/>
    </xf>
    <xf numFmtId="190" fontId="46" fillId="33" borderId="0" xfId="47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 vertical="center"/>
      <protection/>
    </xf>
    <xf numFmtId="14" fontId="46" fillId="0" borderId="0" xfId="0" applyNumberFormat="1" applyFont="1" applyBorder="1" applyAlignment="1" applyProtection="1">
      <alignment horizontal="center" vertical="center"/>
      <protection/>
    </xf>
    <xf numFmtId="190" fontId="46" fillId="0" borderId="0" xfId="47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 vertical="center"/>
      <protection/>
    </xf>
    <xf numFmtId="183" fontId="46" fillId="0" borderId="0" xfId="0" applyNumberFormat="1" applyFont="1" applyAlignment="1" applyProtection="1">
      <alignment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183" fontId="46" fillId="0" borderId="0" xfId="47" applyFont="1" applyAlignment="1" applyProtection="1">
      <alignment horizontal="center" vertical="center"/>
      <protection/>
    </xf>
    <xf numFmtId="183" fontId="46" fillId="0" borderId="0" xfId="47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4" fontId="46" fillId="0" borderId="0" xfId="0" applyNumberFormat="1" applyFont="1" applyAlignment="1" applyProtection="1">
      <alignment vertical="center"/>
      <protection/>
    </xf>
    <xf numFmtId="10" fontId="46" fillId="0" borderId="0" xfId="57" applyNumberFormat="1" applyFont="1" applyAlignment="1" applyProtection="1">
      <alignment horizontal="center" vertical="center"/>
      <protection/>
    </xf>
    <xf numFmtId="10" fontId="46" fillId="0" borderId="10" xfId="0" applyNumberFormat="1" applyFont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3" fillId="35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10" fontId="53" fillId="36" borderId="10" xfId="57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Border="1" applyAlignment="1" applyProtection="1">
      <alignment horizontal="center" vertical="center"/>
      <protection/>
    </xf>
    <xf numFmtId="14" fontId="46" fillId="0" borderId="0" xfId="0" applyNumberFormat="1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14" fontId="46" fillId="0" borderId="0" xfId="0" applyNumberFormat="1" applyFont="1" applyAlignment="1" applyProtection="1">
      <alignment horizontal="center" vertical="center"/>
      <protection/>
    </xf>
    <xf numFmtId="14" fontId="53" fillId="36" borderId="10" xfId="0" applyNumberFormat="1" applyFont="1" applyFill="1" applyBorder="1" applyAlignment="1" applyProtection="1">
      <alignment horizontal="center" vertical="center"/>
      <protection/>
    </xf>
    <xf numFmtId="14" fontId="46" fillId="33" borderId="0" xfId="0" applyNumberFormat="1" applyFont="1" applyFill="1" applyBorder="1" applyAlignment="1" applyProtection="1">
      <alignment horizontal="left" vertical="center"/>
      <protection/>
    </xf>
    <xf numFmtId="10" fontId="46" fillId="12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3" fillId="16" borderId="10" xfId="0" applyFont="1" applyFill="1" applyBorder="1" applyAlignment="1" applyProtection="1">
      <alignment horizontal="center" vertical="center"/>
      <protection/>
    </xf>
    <xf numFmtId="0" fontId="53" fillId="7" borderId="0" xfId="0" applyFont="1" applyFill="1" applyAlignment="1" applyProtection="1">
      <alignment horizontal="right" vertical="center"/>
      <protection/>
    </xf>
    <xf numFmtId="0" fontId="46" fillId="7" borderId="0" xfId="0" applyFont="1" applyFill="1" applyAlignment="1" applyProtection="1">
      <alignment horizontal="center" vertical="center"/>
      <protection/>
    </xf>
    <xf numFmtId="0" fontId="46" fillId="7" borderId="0" xfId="0" applyFont="1" applyFill="1" applyAlignment="1" applyProtection="1">
      <alignment vertical="center"/>
      <protection/>
    </xf>
    <xf numFmtId="0" fontId="46" fillId="7" borderId="13" xfId="0" applyFont="1" applyFill="1" applyBorder="1" applyAlignment="1" applyProtection="1">
      <alignment vertical="center"/>
      <protection/>
    </xf>
    <xf numFmtId="0" fontId="53" fillId="19" borderId="14" xfId="0" applyFont="1" applyFill="1" applyBorder="1" applyAlignment="1" applyProtection="1">
      <alignment horizontal="right" vertical="center"/>
      <protection/>
    </xf>
    <xf numFmtId="190" fontId="46" fillId="13" borderId="14" xfId="0" applyNumberFormat="1" applyFont="1" applyFill="1" applyBorder="1" applyAlignment="1" applyProtection="1">
      <alignment horizontal="center" vertical="center"/>
      <protection/>
    </xf>
    <xf numFmtId="10" fontId="46" fillId="13" borderId="14" xfId="57" applyNumberFormat="1" applyFont="1" applyFill="1" applyBorder="1" applyAlignment="1" applyProtection="1">
      <alignment horizontal="center" vertical="center"/>
      <protection/>
    </xf>
    <xf numFmtId="190" fontId="46" fillId="0" borderId="13" xfId="47" applyNumberFormat="1" applyFont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horizontal="left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/>
    </xf>
    <xf numFmtId="14" fontId="46" fillId="33" borderId="13" xfId="0" applyNumberFormat="1" applyFont="1" applyFill="1" applyBorder="1" applyAlignment="1" applyProtection="1">
      <alignment horizontal="center" vertical="center"/>
      <protection/>
    </xf>
    <xf numFmtId="14" fontId="46" fillId="33" borderId="13" xfId="0" applyNumberFormat="1" applyFont="1" applyFill="1" applyBorder="1" applyAlignment="1" applyProtection="1">
      <alignment horizontal="left" vertical="center"/>
      <protection/>
    </xf>
    <xf numFmtId="4" fontId="46" fillId="33" borderId="13" xfId="0" applyNumberFormat="1" applyFont="1" applyFill="1" applyBorder="1" applyAlignment="1" applyProtection="1">
      <alignment horizontal="center" vertical="center"/>
      <protection/>
    </xf>
    <xf numFmtId="190" fontId="57" fillId="33" borderId="13" xfId="47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3" fillId="0" borderId="15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/>
    </xf>
    <xf numFmtId="0" fontId="46" fillId="10" borderId="16" xfId="0" applyFont="1" applyFill="1" applyBorder="1" applyAlignment="1" applyProtection="1">
      <alignment horizontal="left" vertical="center"/>
      <protection/>
    </xf>
    <xf numFmtId="183" fontId="46" fillId="0" borderId="16" xfId="47" applyFont="1" applyBorder="1" applyAlignment="1" applyProtection="1">
      <alignment horizontal="left" vertical="center"/>
      <protection/>
    </xf>
    <xf numFmtId="0" fontId="46" fillId="0" borderId="17" xfId="0" applyFont="1" applyBorder="1" applyAlignment="1" applyProtection="1">
      <alignment horizontal="left" vertical="center"/>
      <protection/>
    </xf>
    <xf numFmtId="183" fontId="0" fillId="0" borderId="0" xfId="0" applyNumberFormat="1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190" fontId="46" fillId="0" borderId="0" xfId="47" applyNumberFormat="1" applyFont="1" applyBorder="1" applyAlignment="1" applyProtection="1">
      <alignment vertical="center"/>
      <protection hidden="1" locked="0"/>
    </xf>
    <xf numFmtId="190" fontId="46" fillId="0" borderId="13" xfId="47" applyNumberFormat="1" applyFont="1" applyBorder="1" applyAlignment="1" applyProtection="1">
      <alignment vertical="center"/>
      <protection hidden="1" locked="0"/>
    </xf>
    <xf numFmtId="14" fontId="46" fillId="0" borderId="0" xfId="0" applyNumberFormat="1" applyFont="1" applyBorder="1" applyAlignment="1" applyProtection="1">
      <alignment horizontal="center" vertical="center"/>
      <protection hidden="1" locked="0"/>
    </xf>
    <xf numFmtId="14" fontId="46" fillId="0" borderId="0" xfId="0" applyNumberFormat="1" applyFont="1" applyBorder="1" applyAlignment="1" applyProtection="1">
      <alignment horizontal="left" vertical="center"/>
      <protection hidden="1" locked="0"/>
    </xf>
    <xf numFmtId="14" fontId="46" fillId="37" borderId="0" xfId="0" applyNumberFormat="1" applyFont="1" applyFill="1" applyBorder="1" applyAlignment="1" applyProtection="1">
      <alignment horizontal="center" vertical="center"/>
      <protection hidden="1" locked="0"/>
    </xf>
    <xf numFmtId="14" fontId="46" fillId="37" borderId="0" xfId="0" applyNumberFormat="1" applyFont="1" applyFill="1" applyBorder="1" applyAlignment="1" applyProtection="1">
      <alignment horizontal="left" vertical="center"/>
      <protection hidden="1" locked="0"/>
    </xf>
    <xf numFmtId="190" fontId="46" fillId="37" borderId="0" xfId="47" applyNumberFormat="1" applyFont="1" applyFill="1" applyBorder="1" applyAlignment="1" applyProtection="1">
      <alignment vertical="center"/>
      <protection hidden="1" locked="0"/>
    </xf>
    <xf numFmtId="10" fontId="46" fillId="7" borderId="0" xfId="57" applyNumberFormat="1" applyFont="1" applyFill="1" applyAlignment="1" applyProtection="1">
      <alignment horizontal="center" vertical="center"/>
      <protection hidden="1" locked="0"/>
    </xf>
    <xf numFmtId="190" fontId="46" fillId="13" borderId="14" xfId="0" applyNumberFormat="1" applyFont="1" applyFill="1" applyBorder="1" applyAlignment="1" applyProtection="1">
      <alignment horizontal="center" vertical="center"/>
      <protection hidden="1" locked="0"/>
    </xf>
    <xf numFmtId="10" fontId="46" fillId="13" borderId="14" xfId="57" applyNumberFormat="1" applyFont="1" applyFill="1" applyBorder="1" applyAlignment="1" applyProtection="1">
      <alignment horizontal="center" vertical="center"/>
      <protection hidden="1" locked="0"/>
    </xf>
    <xf numFmtId="14" fontId="46" fillId="0" borderId="13" xfId="0" applyNumberFormat="1" applyFont="1" applyBorder="1" applyAlignment="1" applyProtection="1">
      <alignment horizontal="center" vertical="center"/>
      <protection hidden="1" locked="0"/>
    </xf>
    <xf numFmtId="14" fontId="46" fillId="0" borderId="13" xfId="0" applyNumberFormat="1" applyFont="1" applyBorder="1" applyAlignment="1" applyProtection="1">
      <alignment horizontal="left" vertical="center"/>
      <protection hidden="1" locked="0"/>
    </xf>
    <xf numFmtId="0" fontId="56" fillId="7" borderId="13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14" fontId="59" fillId="19" borderId="0" xfId="0" applyNumberFormat="1" applyFont="1" applyFill="1" applyBorder="1" applyAlignment="1" applyProtection="1">
      <alignment horizontal="center" vertical="center" wrapText="1"/>
      <protection/>
    </xf>
    <xf numFmtId="14" fontId="59" fillId="19" borderId="13" xfId="0" applyNumberFormat="1" applyFont="1" applyFill="1" applyBorder="1" applyAlignment="1" applyProtection="1">
      <alignment horizontal="center" vertical="center" wrapText="1"/>
      <protection/>
    </xf>
    <xf numFmtId="14" fontId="60" fillId="19" borderId="13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0</xdr:row>
      <xdr:rowOff>0</xdr:rowOff>
    </xdr:from>
    <xdr:to>
      <xdr:col>8</xdr:col>
      <xdr:colOff>1019175</xdr:colOff>
      <xdr:row>3</xdr:row>
      <xdr:rowOff>9525</xdr:rowOff>
    </xdr:to>
    <xdr:pic>
      <xdr:nvPicPr>
        <xdr:cNvPr id="1" name="12 Imagen" descr="http://www.credinka.com/images/POP_UP_FUSION.png"/>
        <xdr:cNvPicPr preferRelativeResize="1">
          <a:picLocks noChangeAspect="1"/>
        </xdr:cNvPicPr>
      </xdr:nvPicPr>
      <xdr:blipFill>
        <a:blip r:embed="rId1"/>
        <a:srcRect l="52999" t="71446" r="11749" b="15165"/>
        <a:stretch>
          <a:fillRect/>
        </a:stretch>
      </xdr:blipFill>
      <xdr:spPr>
        <a:xfrm>
          <a:off x="3810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19050</xdr:colOff>
      <xdr:row>38</xdr:row>
      <xdr:rowOff>66675</xdr:rowOff>
    </xdr:to>
    <xdr:sp>
      <xdr:nvSpPr>
        <xdr:cNvPr id="2" name="9 Rectángulo redondeado"/>
        <xdr:cNvSpPr>
          <a:spLocks/>
        </xdr:cNvSpPr>
      </xdr:nvSpPr>
      <xdr:spPr>
        <a:xfrm>
          <a:off x="247650" y="4152900"/>
          <a:ext cx="3276600" cy="50196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________________
</a:t>
          </a:r>
          <a:r>
            <a:rPr lang="en-US" cap="none" sz="400" b="1" i="0" u="none" baseline="0">
              <a:solidFill>
                <a:srgbClr val="333333"/>
              </a:solidFill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</a:rPr>
            <a:t>Instrucciones</a:t>
          </a:r>
          <a:r>
            <a:rPr lang="en-US" cap="none" sz="1050" b="1" i="1" u="none" baseline="0">
              <a:solidFill>
                <a:srgbClr val="333333"/>
              </a:solidFill>
            </a:rPr>
            <a:t> de uso</a:t>
          </a:r>
          <a:r>
            <a:rPr lang="en-US" cap="none" sz="1050" b="1" i="1" u="none" baseline="0">
              <a:solidFill>
                <a:srgbClr val="333333"/>
              </a:solidFill>
            </a:rPr>
            <a:t>:
</a:t>
          </a:r>
          <a:r>
            <a:rPr lang="en-US" cap="none" sz="1050" b="1" i="0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Estimado cliente, para el uso del presente simulador solo se requiere modificar las celdas remarcadas en color amarillo,</a:t>
          </a:r>
          <a:r>
            <a:rPr lang="en-US" cap="none" sz="1050" b="0" i="1" u="none" baseline="0">
              <a:solidFill>
                <a:srgbClr val="333333"/>
              </a:solidFill>
            </a:rPr>
            <a:t> seleccionar  el sub producto, el tipo de persona y la moneda.
</a:t>
          </a:r>
          <a:r>
            <a:rPr lang="en-US" cap="none" sz="1050" b="0" i="0" u="none" baseline="0">
              <a:solidFill>
                <a:srgbClr val="333333"/>
              </a:solidFill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</a:rPr>
            <a:t>Importante: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La presente informacion es brindada de conformidad  con la Resolución SBS N</a:t>
          </a:r>
          <a:r>
            <a:rPr lang="en-US" cap="none" sz="1050" b="0" i="1" u="none" baseline="0">
              <a:solidFill>
                <a:srgbClr val="333333"/>
              </a:solidFill>
            </a:rPr>
            <a:t>°</a:t>
          </a:r>
          <a:r>
            <a:rPr lang="en-US" cap="none" sz="1050" b="0" i="1" u="none" baseline="0">
              <a:solidFill>
                <a:srgbClr val="333333"/>
              </a:solidFill>
            </a:rPr>
            <a:t> 3274-2017 y las leyes N</a:t>
          </a:r>
          <a:r>
            <a:rPr lang="en-US" cap="none" sz="1050" b="0" i="1" u="none" baseline="0">
              <a:solidFill>
                <a:srgbClr val="333333"/>
              </a:solidFill>
            </a:rPr>
            <a:t>°</a:t>
          </a:r>
          <a:r>
            <a:rPr lang="en-US" cap="none" sz="1050" b="0" i="1" u="none" baseline="0">
              <a:solidFill>
                <a:srgbClr val="333333"/>
              </a:solidFill>
            </a:rPr>
            <a:t> 28587 y 29571.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La TREA y la TEA se calcula sobre una base de 360 días, ITF no incluido dentro del cálculo.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lEl cálculo del interés generado en este simulador es referencial, si quiere obtener información exacta, por favor acérquese a una de nuestras agencias, que gustosos atenderemos cualquier consulta.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El tarifario de producto se encuentra a su disposición en nuestras oficinas de atención y en la página web institucional www.credinka.com.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27"/>
  <sheetViews>
    <sheetView showGridLines="0" showRowColHeaders="0" tabSelected="1" zoomScalePageLayoutView="0" workbookViewId="0" topLeftCell="H1">
      <selection activeCell="O13" sqref="O13"/>
    </sheetView>
  </sheetViews>
  <sheetFormatPr defaultColWidth="0" defaultRowHeight="19.5" customHeight="1" zeroHeight="1"/>
  <cols>
    <col min="1" max="1" width="7.28125" style="10" hidden="1" customWidth="1"/>
    <col min="2" max="2" width="7.421875" style="16" hidden="1" customWidth="1"/>
    <col min="3" max="3" width="6.8515625" style="16" hidden="1" customWidth="1"/>
    <col min="4" max="4" width="7.421875" style="17" hidden="1" customWidth="1"/>
    <col min="5" max="5" width="7.57421875" style="17" hidden="1" customWidth="1"/>
    <col min="6" max="6" width="10.00390625" style="17" hidden="1" customWidth="1"/>
    <col min="7" max="7" width="4.421875" style="17" hidden="1" customWidth="1"/>
    <col min="8" max="8" width="3.7109375" style="17" customWidth="1"/>
    <col min="9" max="9" width="30.8515625" style="12" bestFit="1" customWidth="1"/>
    <col min="10" max="10" width="1.7109375" style="12" customWidth="1"/>
    <col min="11" max="11" width="16.28125" style="10" customWidth="1"/>
    <col min="12" max="12" width="1.7109375" style="10" customWidth="1"/>
    <col min="13" max="13" width="3.7109375" style="10" customWidth="1"/>
    <col min="14" max="14" width="14.28125" style="13" customWidth="1"/>
    <col min="15" max="15" width="29.28125" style="35" bestFit="1" customWidth="1"/>
    <col min="16" max="16" width="12.7109375" style="34" customWidth="1"/>
    <col min="17" max="17" width="12.7109375" style="14" customWidth="1"/>
    <col min="18" max="18" width="3.7109375" style="10" customWidth="1"/>
    <col min="19" max="16384" width="11.28125" style="10" hidden="1" customWidth="1"/>
  </cols>
  <sheetData>
    <row r="1" spans="2:17" s="7" customFormat="1" ht="9.75" customHeight="1">
      <c r="B1" s="4"/>
      <c r="C1" s="4"/>
      <c r="D1" s="5"/>
      <c r="E1" s="5"/>
      <c r="F1" s="5"/>
      <c r="G1" s="5"/>
      <c r="H1" s="5"/>
      <c r="I1" s="6"/>
      <c r="J1" s="6"/>
      <c r="N1" s="8"/>
      <c r="O1" s="39"/>
      <c r="P1" s="33"/>
      <c r="Q1" s="9"/>
    </row>
    <row r="2" spans="2:17" s="7" customFormat="1" ht="19.5" customHeight="1">
      <c r="B2" s="4"/>
      <c r="C2" s="4"/>
      <c r="D2" s="5"/>
      <c r="E2" s="5"/>
      <c r="F2" s="5"/>
      <c r="G2" s="5"/>
      <c r="H2" s="5"/>
      <c r="I2" s="83" t="s">
        <v>37</v>
      </c>
      <c r="J2" s="83"/>
      <c r="K2" s="83"/>
      <c r="L2" s="83"/>
      <c r="M2" s="83"/>
      <c r="N2" s="83"/>
      <c r="O2" s="83"/>
      <c r="P2" s="83"/>
      <c r="Q2" s="83"/>
    </row>
    <row r="3" spans="2:17" s="51" customFormat="1" ht="9.75" customHeight="1">
      <c r="B3" s="52"/>
      <c r="C3" s="52"/>
      <c r="D3" s="53"/>
      <c r="E3" s="53"/>
      <c r="F3" s="53"/>
      <c r="G3" s="53"/>
      <c r="H3" s="53"/>
      <c r="I3" s="54"/>
      <c r="J3" s="54"/>
      <c r="N3" s="55"/>
      <c r="O3" s="56"/>
      <c r="P3" s="57"/>
      <c r="Q3" s="58"/>
    </row>
    <row r="4" spans="1:18" ht="19.5" customHeight="1">
      <c r="A4" s="14"/>
      <c r="B4" s="14"/>
      <c r="C4" s="14"/>
      <c r="D4" s="14"/>
      <c r="E4" s="14"/>
      <c r="F4" s="14"/>
      <c r="G4" s="14"/>
      <c r="H4" s="14"/>
      <c r="I4" s="50"/>
      <c r="J4" s="50"/>
      <c r="K4" s="50"/>
      <c r="L4" s="50"/>
      <c r="M4" s="14"/>
      <c r="N4" s="50"/>
      <c r="O4" s="50"/>
      <c r="P4" s="50"/>
      <c r="Q4" s="50"/>
      <c r="R4" s="14"/>
    </row>
    <row r="5" spans="9:17" ht="22.5" customHeight="1">
      <c r="I5" s="86" t="s">
        <v>2</v>
      </c>
      <c r="J5" s="86"/>
      <c r="K5" s="86"/>
      <c r="L5" s="86"/>
      <c r="N5" s="84" t="s">
        <v>5</v>
      </c>
      <c r="O5" s="84" t="s">
        <v>16</v>
      </c>
      <c r="P5" s="84" t="s">
        <v>17</v>
      </c>
      <c r="Q5" s="84" t="s">
        <v>6</v>
      </c>
    </row>
    <row r="6" spans="2:17" s="17" customFormat="1" ht="12" customHeight="1">
      <c r="B6" s="61" t="s">
        <v>0</v>
      </c>
      <c r="C6" s="16"/>
      <c r="I6" s="44"/>
      <c r="J6" s="44"/>
      <c r="K6" s="44"/>
      <c r="L6" s="44"/>
      <c r="N6" s="85"/>
      <c r="O6" s="85"/>
      <c r="P6" s="85"/>
      <c r="Q6" s="85"/>
    </row>
    <row r="7" spans="2:17" ht="19.5" customHeight="1">
      <c r="B7" s="62" t="s">
        <v>20</v>
      </c>
      <c r="C7" s="11"/>
      <c r="D7" s="29" t="s">
        <v>29</v>
      </c>
      <c r="E7" s="30"/>
      <c r="F7" s="30"/>
      <c r="G7" s="15"/>
      <c r="H7" s="15"/>
      <c r="I7" s="43" t="s">
        <v>30</v>
      </c>
      <c r="J7" s="43"/>
      <c r="K7" s="3">
        <v>20000</v>
      </c>
      <c r="L7" s="45"/>
      <c r="N7" s="72">
        <f>$K$8</f>
        <v>45413</v>
      </c>
      <c r="O7" s="73" t="s">
        <v>31</v>
      </c>
      <c r="P7" s="70">
        <f>K7-K15</f>
        <v>19999</v>
      </c>
      <c r="Q7" s="70">
        <f>$P$7</f>
        <v>19999</v>
      </c>
    </row>
    <row r="8" spans="2:18" ht="19.5" customHeight="1">
      <c r="B8" s="62" t="s">
        <v>19</v>
      </c>
      <c r="I8" s="43" t="s">
        <v>3</v>
      </c>
      <c r="J8" s="43"/>
      <c r="K8" s="2">
        <v>45413</v>
      </c>
      <c r="L8" s="45"/>
      <c r="N8" s="74">
        <f>_xlfn.IFERROR(IF(IF(O7="Depósito",_XLL.FIN.MES(N7,0),_XLL.FIN.MES(N7,1))&gt;($K$8+$K$12),IF(N7&lt;&gt;($K$8+$K$12),$K$8+$K$12,""),IF(O7="Depósito",_XLL.FIN.MES(N7,0),_XLL.FIN.MES(N7,1))),"")</f>
        <v>45443</v>
      </c>
      <c r="O8" s="75" t="str">
        <f>_xlfn.IFERROR(IF(AND(N8=_XLL.FIN.MES(N8,0),N8&lt;&gt;$K$8+$K$12),"Abono Capt. de Intereses",IF(N8=$K$8+$K$12,"Abono Interés - Cancelación Cta.","")),"")</f>
        <v>Abono Capt. de Intereses</v>
      </c>
      <c r="P8" s="76">
        <f>IF(N8&lt;&gt;"",ROUND((Q7*((1+IF($B$26=521,IF($Q7&lt;=10000,6.25%,IF($Q7&lt;=70000,6.5%,6.75%)),$K$13))^(1/360)-1)),2)*(N8-N7+IF(O8="Abono Interés - Cancelación Cta.",IF(O7="Depósito",0,-1),IF(O7="Depósito",1,0))),"")</f>
        <v>13.64</v>
      </c>
      <c r="Q8" s="76">
        <f>IF(N8&lt;&gt;"",ROUND(P8,2)+Q7,"")</f>
        <v>20012.64</v>
      </c>
      <c r="R8" s="18"/>
    </row>
    <row r="9" spans="2:18" ht="19.5" customHeight="1">
      <c r="B9" s="62" t="s">
        <v>21</v>
      </c>
      <c r="D9" s="11" t="s">
        <v>18</v>
      </c>
      <c r="I9" s="43" t="s">
        <v>4</v>
      </c>
      <c r="J9" s="43"/>
      <c r="K9" s="20"/>
      <c r="L9" s="45"/>
      <c r="N9" s="72">
        <f aca="true" t="shared" si="0" ref="N9:N72">_xlfn.IFERROR(IF(IF(O8="Depósito",_XLL.FIN.MES(N8,0),_XLL.FIN.MES(N8,1))&gt;($K$8+$K$12),IF(N8&lt;&gt;($K$8+$K$12),$K$8+$K$12,""),IF(O8="Depósito",_XLL.FIN.MES(N8,0),_XLL.FIN.MES(N8,1))),"")</f>
        <v>45444</v>
      </c>
      <c r="O9" s="73" t="str">
        <f>_xlfn.IFERROR(IF(AND(N9=_XLL.FIN.MES(N9,0),N9&lt;&gt;$K$8+$K$12),"Abono Capt. de Intereses",IF(N9=$K$8+$K$12,"Abono Interés - Cancelación Cta.","")),"")</f>
        <v>Abono Interés - Cancelación Cta.</v>
      </c>
      <c r="P9" s="70">
        <f aca="true" t="shared" si="1" ref="P9:P72">IF(N9&lt;&gt;"",ROUND((Q8*((1+IF($B$26=521,IF($Q8&lt;=10000,6.25%,IF($Q8&lt;=70000,6.5%,6.75%)),$K$13))^(1/360)-1))*(N9-N8+IF(O9="Abono Interés - Cancelación Cta.",IF(O8="Depósito",0,-1),IF(O8="Depósito",1,0))),2),"")</f>
        <v>0</v>
      </c>
      <c r="Q9" s="70">
        <f aca="true" t="shared" si="2" ref="Q9:Q72">IF(N9&lt;&gt;"",ROUND(P9,2)+Q8,"")</f>
        <v>20012.64</v>
      </c>
      <c r="R9" s="18"/>
    </row>
    <row r="10" spans="2:18" ht="19.5" customHeight="1">
      <c r="B10" s="62" t="s">
        <v>38</v>
      </c>
      <c r="D10" s="19"/>
      <c r="E10" s="28" t="s">
        <v>22</v>
      </c>
      <c r="F10" s="28" t="s">
        <v>23</v>
      </c>
      <c r="I10" s="43" t="s">
        <v>8</v>
      </c>
      <c r="J10" s="43"/>
      <c r="K10" s="20"/>
      <c r="L10" s="45"/>
      <c r="N10" s="74">
        <f t="shared" si="0"/>
      </c>
      <c r="O10" s="75">
        <f aca="true" t="shared" si="3" ref="O10:O73">_xlfn.IFERROR(IF(AND(N10=_XLL.FIN.MES(N10,0),N10&lt;&gt;$K$8+$K$12),"Abono Capt. de Intereses",IF(N10=$K$8+$K$12,"Abono Interés - Cancelación Cta.","")),"")</f>
      </c>
      <c r="P10" s="76">
        <f t="shared" si="1"/>
      </c>
      <c r="Q10" s="76">
        <f t="shared" si="2"/>
      </c>
      <c r="R10" s="18"/>
    </row>
    <row r="11" spans="2:18" ht="19.5" customHeight="1">
      <c r="B11" s="62" t="s">
        <v>36</v>
      </c>
      <c r="D11" s="28" t="s">
        <v>24</v>
      </c>
      <c r="E11" s="26">
        <v>0.008</v>
      </c>
      <c r="F11" s="26">
        <v>0.001</v>
      </c>
      <c r="I11" s="43" t="s">
        <v>9</v>
      </c>
      <c r="J11" s="43"/>
      <c r="K11" s="20"/>
      <c r="L11" s="45"/>
      <c r="N11" s="72">
        <f t="shared" si="0"/>
      </c>
      <c r="O11" s="73">
        <f t="shared" si="3"/>
      </c>
      <c r="P11" s="70">
        <f t="shared" si="1"/>
      </c>
      <c r="Q11" s="70">
        <f t="shared" si="2"/>
      </c>
      <c r="R11" s="18"/>
    </row>
    <row r="12" spans="2:18" ht="19.5" customHeight="1">
      <c r="B12" s="63">
        <v>3</v>
      </c>
      <c r="C12" s="11"/>
      <c r="D12" s="28" t="s">
        <v>25</v>
      </c>
      <c r="E12" s="26">
        <v>0.004</v>
      </c>
      <c r="F12" s="26">
        <v>0.0008</v>
      </c>
      <c r="I12" s="43" t="s">
        <v>13</v>
      </c>
      <c r="J12" s="43"/>
      <c r="K12" s="1">
        <v>31</v>
      </c>
      <c r="L12" s="45"/>
      <c r="N12" s="74">
        <f t="shared" si="0"/>
      </c>
      <c r="O12" s="75">
        <f t="shared" si="3"/>
      </c>
      <c r="P12" s="76">
        <f t="shared" si="1"/>
      </c>
      <c r="Q12" s="76">
        <f t="shared" si="2"/>
      </c>
      <c r="R12" s="68"/>
    </row>
    <row r="13" spans="9:18" ht="19.5" customHeight="1">
      <c r="I13" s="43" t="s">
        <v>15</v>
      </c>
      <c r="J13" s="43"/>
      <c r="K13" s="77">
        <f>$E$35</f>
        <v>0.008</v>
      </c>
      <c r="L13" s="45"/>
      <c r="N13" s="72">
        <f t="shared" si="0"/>
      </c>
      <c r="O13" s="73">
        <f t="shared" si="3"/>
      </c>
      <c r="P13" s="70">
        <f t="shared" si="1"/>
      </c>
      <c r="Q13" s="70">
        <f t="shared" si="2"/>
      </c>
      <c r="R13" s="18"/>
    </row>
    <row r="14" spans="2:18" ht="19.5" customHeight="1">
      <c r="B14" s="62"/>
      <c r="D14" s="11" t="s">
        <v>27</v>
      </c>
      <c r="I14" s="82" t="s">
        <v>14</v>
      </c>
      <c r="J14" s="82"/>
      <c r="K14" s="82"/>
      <c r="L14" s="46"/>
      <c r="N14" s="74">
        <f t="shared" si="0"/>
      </c>
      <c r="O14" s="75">
        <f t="shared" si="3"/>
      </c>
      <c r="P14" s="76">
        <f t="shared" si="1"/>
      </c>
      <c r="Q14" s="76">
        <f t="shared" si="2"/>
      </c>
      <c r="R14" s="18"/>
    </row>
    <row r="15" spans="2:18" ht="19.5" customHeight="1">
      <c r="B15" s="64" t="s">
        <v>7</v>
      </c>
      <c r="D15" s="27"/>
      <c r="E15" s="28" t="s">
        <v>22</v>
      </c>
      <c r="F15" s="42" t="s">
        <v>22</v>
      </c>
      <c r="I15" s="47" t="s">
        <v>40</v>
      </c>
      <c r="J15" s="47"/>
      <c r="K15" s="78">
        <f>_XLL.COCIENTE(K7,1000)*0.05</f>
        <v>1</v>
      </c>
      <c r="L15" s="48"/>
      <c r="N15" s="72">
        <f t="shared" si="0"/>
      </c>
      <c r="O15" s="73">
        <f t="shared" si="3"/>
      </c>
      <c r="P15" s="70">
        <f t="shared" si="1"/>
      </c>
      <c r="Q15" s="70">
        <f t="shared" si="2"/>
      </c>
      <c r="R15" s="18"/>
    </row>
    <row r="16" spans="2:18" ht="19.5" customHeight="1">
      <c r="B16" s="62" t="s">
        <v>12</v>
      </c>
      <c r="C16" s="11"/>
      <c r="D16" s="28" t="s">
        <v>24</v>
      </c>
      <c r="E16" s="26">
        <v>0.012</v>
      </c>
      <c r="F16" s="40">
        <v>0.012</v>
      </c>
      <c r="G16" s="15"/>
      <c r="H16" s="15"/>
      <c r="I16" s="47" t="s">
        <v>34</v>
      </c>
      <c r="J16" s="47"/>
      <c r="K16" s="78">
        <f>MAX($Q:$Q)-IF($B$12=5,$K$7-$K$15,$K$7)</f>
        <v>12.639999999999418</v>
      </c>
      <c r="L16" s="48"/>
      <c r="N16" s="74">
        <f t="shared" si="0"/>
      </c>
      <c r="O16" s="75">
        <f t="shared" si="3"/>
      </c>
      <c r="P16" s="76">
        <f t="shared" si="1"/>
      </c>
      <c r="Q16" s="76">
        <f t="shared" si="2"/>
      </c>
      <c r="R16" s="18"/>
    </row>
    <row r="17" spans="2:18" ht="19.5" customHeight="1">
      <c r="B17" s="65" t="str">
        <f>IF(OR($B$12=2,$B$12=4,$B$12=5),"Natural","Juridica")</f>
        <v>Juridica</v>
      </c>
      <c r="C17" s="11"/>
      <c r="D17" s="42" t="s">
        <v>24</v>
      </c>
      <c r="E17" s="40">
        <v>0.012</v>
      </c>
      <c r="F17" s="40">
        <v>0.012</v>
      </c>
      <c r="G17" s="10"/>
      <c r="H17" s="10"/>
      <c r="I17" s="47" t="s">
        <v>33</v>
      </c>
      <c r="J17" s="47"/>
      <c r="K17" s="78">
        <f>MAX($Q:$Q)</f>
        <v>20012.64</v>
      </c>
      <c r="L17" s="48"/>
      <c r="N17" s="72">
        <f t="shared" si="0"/>
      </c>
      <c r="O17" s="73">
        <f t="shared" si="3"/>
      </c>
      <c r="P17" s="70">
        <f t="shared" si="1"/>
      </c>
      <c r="Q17" s="70">
        <f t="shared" si="2"/>
      </c>
      <c r="R17" s="18"/>
    </row>
    <row r="18" spans="2:18" ht="19.5" customHeight="1">
      <c r="B18" s="63">
        <v>2</v>
      </c>
      <c r="G18" s="15"/>
      <c r="H18" s="15"/>
      <c r="I18" s="47" t="s">
        <v>35</v>
      </c>
      <c r="J18" s="47"/>
      <c r="K18" s="79">
        <f>K13</f>
        <v>0.008</v>
      </c>
      <c r="L18" s="49"/>
      <c r="N18" s="74">
        <f t="shared" si="0"/>
      </c>
      <c r="O18" s="75">
        <f t="shared" si="3"/>
      </c>
      <c r="P18" s="76">
        <f t="shared" si="1"/>
      </c>
      <c r="Q18" s="76">
        <f t="shared" si="2"/>
      </c>
      <c r="R18" s="18"/>
    </row>
    <row r="19" spans="2:18" ht="19.5" customHeight="1">
      <c r="B19" s="64"/>
      <c r="D19" s="11" t="s">
        <v>26</v>
      </c>
      <c r="G19" s="21"/>
      <c r="H19" s="21"/>
      <c r="N19" s="72">
        <f t="shared" si="0"/>
      </c>
      <c r="O19" s="73">
        <f t="shared" si="3"/>
      </c>
      <c r="P19" s="70">
        <f t="shared" si="1"/>
      </c>
      <c r="Q19" s="70">
        <f t="shared" si="2"/>
      </c>
      <c r="R19" s="18"/>
    </row>
    <row r="20" spans="2:18" ht="19.5" customHeight="1">
      <c r="B20" s="64" t="s">
        <v>10</v>
      </c>
      <c r="D20" s="27"/>
      <c r="E20" s="28" t="s">
        <v>22</v>
      </c>
      <c r="F20" s="42" t="s">
        <v>22</v>
      </c>
      <c r="G20" s="15"/>
      <c r="H20" s="15"/>
      <c r="I20" s="69"/>
      <c r="J20" s="69"/>
      <c r="K20" s="69"/>
      <c r="L20" s="41"/>
      <c r="N20" s="74">
        <f t="shared" si="0"/>
      </c>
      <c r="O20" s="75">
        <f t="shared" si="3"/>
      </c>
      <c r="P20" s="76">
        <f t="shared" si="1"/>
      </c>
      <c r="Q20" s="76">
        <f t="shared" si="2"/>
      </c>
      <c r="R20" s="18"/>
    </row>
    <row r="21" spans="2:18" ht="19.5" customHeight="1">
      <c r="B21" s="62" t="s">
        <v>11</v>
      </c>
      <c r="C21" s="22"/>
      <c r="D21" s="28" t="s">
        <v>24</v>
      </c>
      <c r="E21" s="26">
        <v>0.035</v>
      </c>
      <c r="F21" s="40">
        <v>0.035</v>
      </c>
      <c r="G21" s="21"/>
      <c r="H21" s="21"/>
      <c r="I21" s="69"/>
      <c r="J21" s="69"/>
      <c r="K21" s="69"/>
      <c r="L21" s="23"/>
      <c r="N21" s="72">
        <f t="shared" si="0"/>
      </c>
      <c r="O21" s="73">
        <f t="shared" si="3"/>
      </c>
      <c r="P21" s="70">
        <f t="shared" si="1"/>
      </c>
      <c r="Q21" s="70">
        <f t="shared" si="2"/>
      </c>
      <c r="R21" s="18"/>
    </row>
    <row r="22" spans="2:18" ht="19.5" customHeight="1">
      <c r="B22" s="65" t="str">
        <f>IF(OR($B$12=2,$B$12=3),"Nacional","Extranjera")</f>
        <v>Nacional</v>
      </c>
      <c r="C22" s="11"/>
      <c r="D22" s="28" t="s">
        <v>25</v>
      </c>
      <c r="E22" s="26">
        <v>0.008</v>
      </c>
      <c r="F22" s="40">
        <v>0.008</v>
      </c>
      <c r="G22" s="15"/>
      <c r="H22" s="15"/>
      <c r="I22" s="69"/>
      <c r="J22" s="69"/>
      <c r="K22" s="69"/>
      <c r="L22" s="24"/>
      <c r="N22" s="74">
        <f t="shared" si="0"/>
      </c>
      <c r="O22" s="75">
        <f t="shared" si="3"/>
      </c>
      <c r="P22" s="76">
        <f t="shared" si="1"/>
      </c>
      <c r="Q22" s="76">
        <f t="shared" si="2"/>
      </c>
      <c r="R22" s="18"/>
    </row>
    <row r="23" spans="2:18" ht="19.5" customHeight="1">
      <c r="B23" s="63">
        <v>1</v>
      </c>
      <c r="I23" s="69"/>
      <c r="J23" s="69"/>
      <c r="K23" s="69"/>
      <c r="N23" s="72">
        <f t="shared" si="0"/>
      </c>
      <c r="O23" s="73">
        <f t="shared" si="3"/>
      </c>
      <c r="P23" s="70">
        <f t="shared" si="1"/>
      </c>
      <c r="Q23" s="70">
        <f t="shared" si="2"/>
      </c>
      <c r="R23" s="18"/>
    </row>
    <row r="24" spans="2:18" ht="19.5" customHeight="1">
      <c r="B24" s="66"/>
      <c r="D24" s="11" t="s">
        <v>39</v>
      </c>
      <c r="N24" s="74">
        <f t="shared" si="0"/>
      </c>
      <c r="O24" s="75">
        <f t="shared" si="3"/>
      </c>
      <c r="P24" s="76">
        <f t="shared" si="1"/>
      </c>
      <c r="Q24" s="76">
        <f t="shared" si="2"/>
      </c>
      <c r="R24" s="18"/>
    </row>
    <row r="25" spans="2:18" ht="19.5" customHeight="1">
      <c r="B25" s="64" t="s">
        <v>28</v>
      </c>
      <c r="D25" s="27"/>
      <c r="E25" s="28" t="s">
        <v>22</v>
      </c>
      <c r="F25" s="28" t="s">
        <v>23</v>
      </c>
      <c r="N25" s="72">
        <f t="shared" si="0"/>
      </c>
      <c r="O25" s="73">
        <f t="shared" si="3"/>
      </c>
      <c r="P25" s="70">
        <f t="shared" si="1"/>
      </c>
      <c r="Q25" s="70">
        <f t="shared" si="2"/>
      </c>
      <c r="R25" s="18"/>
    </row>
    <row r="26" spans="2:18" ht="19.5" customHeight="1">
      <c r="B26" s="67">
        <f>VALUE(B12&amp;B18&amp;B23)</f>
        <v>321</v>
      </c>
      <c r="D26" s="28" t="s">
        <v>24</v>
      </c>
      <c r="E26" s="26">
        <v>0.055</v>
      </c>
      <c r="F26" s="26">
        <v>0.055</v>
      </c>
      <c r="N26" s="74">
        <f t="shared" si="0"/>
      </c>
      <c r="O26" s="75">
        <f t="shared" si="3"/>
      </c>
      <c r="P26" s="76">
        <f t="shared" si="1"/>
      </c>
      <c r="Q26" s="76">
        <f t="shared" si="2"/>
      </c>
      <c r="R26" s="18"/>
    </row>
    <row r="27" spans="4:18" ht="19.5" customHeight="1">
      <c r="D27" s="42" t="s">
        <v>24</v>
      </c>
      <c r="E27" s="40">
        <v>0.055</v>
      </c>
      <c r="F27" s="40">
        <v>0.055</v>
      </c>
      <c r="N27" s="72">
        <f t="shared" si="0"/>
      </c>
      <c r="O27" s="73">
        <f t="shared" si="3"/>
      </c>
      <c r="P27" s="70">
        <f t="shared" si="1"/>
      </c>
      <c r="Q27" s="70">
        <f t="shared" si="2"/>
      </c>
      <c r="R27" s="18"/>
    </row>
    <row r="28" spans="14:18" ht="19.5" customHeight="1">
      <c r="N28" s="74">
        <f t="shared" si="0"/>
      </c>
      <c r="O28" s="75">
        <f t="shared" si="3"/>
      </c>
      <c r="P28" s="76">
        <f t="shared" si="1"/>
      </c>
      <c r="Q28" s="76">
        <f t="shared" si="2"/>
      </c>
      <c r="R28" s="18"/>
    </row>
    <row r="29" spans="4:18" ht="19.5" customHeight="1">
      <c r="D29" s="11" t="s">
        <v>36</v>
      </c>
      <c r="N29" s="72">
        <f t="shared" si="0"/>
      </c>
      <c r="O29" s="73">
        <f t="shared" si="3"/>
      </c>
      <c r="P29" s="70">
        <f t="shared" si="1"/>
      </c>
      <c r="Q29" s="70">
        <f t="shared" si="2"/>
      </c>
      <c r="R29" s="18"/>
    </row>
    <row r="30" spans="4:18" ht="19.5" customHeight="1">
      <c r="D30" s="27"/>
      <c r="E30" s="28" t="s">
        <v>22</v>
      </c>
      <c r="F30" s="42" t="s">
        <v>23</v>
      </c>
      <c r="N30" s="74">
        <f t="shared" si="0"/>
      </c>
      <c r="O30" s="75">
        <f t="shared" si="3"/>
      </c>
      <c r="P30" s="76">
        <f t="shared" si="1"/>
      </c>
      <c r="Q30" s="76">
        <f t="shared" si="2"/>
      </c>
      <c r="R30" s="18"/>
    </row>
    <row r="31" spans="4:18" ht="19.5" customHeight="1">
      <c r="D31" s="28" t="s">
        <v>24</v>
      </c>
      <c r="E31" s="26">
        <f>IF($K$7&lt;=10000,6.25%,IF($K$7&lt;=70000,6.5%,6.75%))</f>
        <v>0.065</v>
      </c>
      <c r="F31" s="40">
        <v>0.012</v>
      </c>
      <c r="N31" s="72">
        <f t="shared" si="0"/>
      </c>
      <c r="O31" s="73">
        <f t="shared" si="3"/>
      </c>
      <c r="P31" s="70">
        <f t="shared" si="1"/>
      </c>
      <c r="Q31" s="70">
        <f t="shared" si="2"/>
      </c>
      <c r="R31" s="18"/>
    </row>
    <row r="32" spans="4:18" ht="19.5" customHeight="1">
      <c r="D32" s="42" t="s">
        <v>24</v>
      </c>
      <c r="E32" s="40">
        <f>E31</f>
        <v>0.065</v>
      </c>
      <c r="F32" s="40">
        <f>F31</f>
        <v>0.012</v>
      </c>
      <c r="N32" s="74">
        <f t="shared" si="0"/>
      </c>
      <c r="O32" s="75">
        <f t="shared" si="3"/>
      </c>
      <c r="P32" s="76">
        <f t="shared" si="1"/>
      </c>
      <c r="Q32" s="76">
        <f t="shared" si="2"/>
      </c>
      <c r="R32" s="18"/>
    </row>
    <row r="33" spans="5:18" ht="19.5" customHeight="1">
      <c r="E33" s="37"/>
      <c r="N33" s="72">
        <f t="shared" si="0"/>
      </c>
      <c r="O33" s="73">
        <f t="shared" si="3"/>
      </c>
      <c r="P33" s="70">
        <f t="shared" si="1"/>
      </c>
      <c r="Q33" s="70">
        <f t="shared" si="2"/>
      </c>
      <c r="R33" s="18"/>
    </row>
    <row r="34" spans="4:18" ht="19.5" customHeight="1">
      <c r="D34"/>
      <c r="E34"/>
      <c r="F34"/>
      <c r="N34" s="74">
        <f t="shared" si="0"/>
      </c>
      <c r="O34" s="75">
        <f t="shared" si="3"/>
      </c>
      <c r="P34" s="76">
        <f t="shared" si="1"/>
      </c>
      <c r="Q34" s="76">
        <f t="shared" si="2"/>
      </c>
      <c r="R34" s="18"/>
    </row>
    <row r="35" spans="4:18" ht="19.5" customHeight="1">
      <c r="D35" s="31" t="s">
        <v>1</v>
      </c>
      <c r="E35" s="32">
        <f ca="1">IF($B$12=1,OFFSET($D$10,$B$18,$B$23),IF($B$12=2,OFFSET($D$15,$B$18,$B$23),IF($B$12=3,OFFSET($D$20,$B$18,$B$23),IF($B$12=4,OFFSET($D$25,$B$18,$B$23),IF($B$12=5,OFFSET($D$30,$B$18,$B$23),"")))))</f>
        <v>0.008</v>
      </c>
      <c r="F35"/>
      <c r="N35" s="72">
        <f t="shared" si="0"/>
      </c>
      <c r="O35" s="73">
        <f t="shared" si="3"/>
      </c>
      <c r="P35" s="70">
        <f t="shared" si="1"/>
      </c>
      <c r="Q35" s="70">
        <f t="shared" si="2"/>
      </c>
      <c r="R35" s="18"/>
    </row>
    <row r="36" spans="6:18" ht="19.5" customHeight="1">
      <c r="F36"/>
      <c r="N36" s="74">
        <f t="shared" si="0"/>
      </c>
      <c r="O36" s="75">
        <f t="shared" si="3"/>
      </c>
      <c r="P36" s="76">
        <f t="shared" si="1"/>
      </c>
      <c r="Q36" s="76">
        <f t="shared" si="2"/>
      </c>
      <c r="R36" s="18"/>
    </row>
    <row r="37" spans="4:18" ht="19.5" customHeight="1">
      <c r="D37" s="36" t="s">
        <v>32</v>
      </c>
      <c r="E37" s="38">
        <f>$K$8+$K$12</f>
        <v>45444</v>
      </c>
      <c r="F37"/>
      <c r="N37" s="72">
        <f t="shared" si="0"/>
      </c>
      <c r="O37" s="73">
        <f t="shared" si="3"/>
      </c>
      <c r="P37" s="70">
        <f t="shared" si="1"/>
      </c>
      <c r="Q37" s="70">
        <f t="shared" si="2"/>
      </c>
      <c r="R37" s="18"/>
    </row>
    <row r="38" spans="4:18" ht="19.5" customHeight="1">
      <c r="D38"/>
      <c r="E38"/>
      <c r="F38"/>
      <c r="N38" s="74">
        <f t="shared" si="0"/>
      </c>
      <c r="O38" s="75">
        <f t="shared" si="3"/>
      </c>
      <c r="P38" s="76">
        <f t="shared" si="1"/>
      </c>
      <c r="Q38" s="76">
        <f t="shared" si="2"/>
      </c>
      <c r="R38" s="18"/>
    </row>
    <row r="39" spans="4:18" ht="19.5" customHeight="1">
      <c r="D39"/>
      <c r="E39"/>
      <c r="F39"/>
      <c r="N39" s="72">
        <f t="shared" si="0"/>
      </c>
      <c r="O39" s="73">
        <f t="shared" si="3"/>
      </c>
      <c r="P39" s="70">
        <f t="shared" si="1"/>
      </c>
      <c r="Q39" s="70">
        <f t="shared" si="2"/>
      </c>
      <c r="R39" s="18"/>
    </row>
    <row r="40" spans="4:18" ht="19.5" customHeight="1">
      <c r="D40"/>
      <c r="E40"/>
      <c r="F40"/>
      <c r="N40" s="74">
        <f t="shared" si="0"/>
      </c>
      <c r="O40" s="75">
        <f t="shared" si="3"/>
      </c>
      <c r="P40" s="76">
        <f t="shared" si="1"/>
      </c>
      <c r="Q40" s="76">
        <f t="shared" si="2"/>
      </c>
      <c r="R40" s="18"/>
    </row>
    <row r="41" spans="4:18" ht="19.5" customHeight="1">
      <c r="D41"/>
      <c r="E41"/>
      <c r="F41"/>
      <c r="N41" s="72">
        <f t="shared" si="0"/>
      </c>
      <c r="O41" s="73">
        <f t="shared" si="3"/>
      </c>
      <c r="P41" s="70">
        <f t="shared" si="1"/>
      </c>
      <c r="Q41" s="70">
        <f t="shared" si="2"/>
      </c>
      <c r="R41" s="18"/>
    </row>
    <row r="42" spans="4:18" ht="19.5" customHeight="1">
      <c r="D42"/>
      <c r="E42"/>
      <c r="F42"/>
      <c r="N42" s="74">
        <f t="shared" si="0"/>
      </c>
      <c r="O42" s="75">
        <f t="shared" si="3"/>
      </c>
      <c r="P42" s="76">
        <f t="shared" si="1"/>
      </c>
      <c r="Q42" s="76">
        <f t="shared" si="2"/>
      </c>
      <c r="R42" s="18"/>
    </row>
    <row r="43" spans="4:18" ht="19.5" customHeight="1">
      <c r="D43"/>
      <c r="E43"/>
      <c r="F43"/>
      <c r="N43" s="72">
        <f t="shared" si="0"/>
      </c>
      <c r="O43" s="73">
        <f t="shared" si="3"/>
      </c>
      <c r="P43" s="70">
        <f t="shared" si="1"/>
      </c>
      <c r="Q43" s="70">
        <f t="shared" si="2"/>
      </c>
      <c r="R43" s="18"/>
    </row>
    <row r="44" spans="14:18" ht="19.5" customHeight="1">
      <c r="N44" s="74">
        <f t="shared" si="0"/>
      </c>
      <c r="O44" s="75">
        <f t="shared" si="3"/>
      </c>
      <c r="P44" s="76">
        <f t="shared" si="1"/>
      </c>
      <c r="Q44" s="76">
        <f t="shared" si="2"/>
      </c>
      <c r="R44" s="18"/>
    </row>
    <row r="45" spans="14:18" ht="19.5" customHeight="1">
      <c r="N45" s="72">
        <f t="shared" si="0"/>
      </c>
      <c r="O45" s="73">
        <f t="shared" si="3"/>
      </c>
      <c r="P45" s="70">
        <f t="shared" si="1"/>
      </c>
      <c r="Q45" s="70">
        <f t="shared" si="2"/>
      </c>
      <c r="R45" s="18"/>
    </row>
    <row r="46" spans="14:18" ht="19.5" customHeight="1">
      <c r="N46" s="74">
        <f t="shared" si="0"/>
      </c>
      <c r="O46" s="75">
        <f t="shared" si="3"/>
      </c>
      <c r="P46" s="76">
        <f t="shared" si="1"/>
      </c>
      <c r="Q46" s="76">
        <f t="shared" si="2"/>
      </c>
      <c r="R46" s="18"/>
    </row>
    <row r="47" spans="14:18" ht="19.5" customHeight="1">
      <c r="N47" s="72">
        <f t="shared" si="0"/>
      </c>
      <c r="O47" s="73">
        <f t="shared" si="3"/>
      </c>
      <c r="P47" s="70">
        <f t="shared" si="1"/>
      </c>
      <c r="Q47" s="70">
        <f t="shared" si="2"/>
      </c>
      <c r="R47" s="18"/>
    </row>
    <row r="48" spans="14:18" ht="19.5" customHeight="1">
      <c r="N48" s="74">
        <f t="shared" si="0"/>
      </c>
      <c r="O48" s="75">
        <f t="shared" si="3"/>
      </c>
      <c r="P48" s="76">
        <f t="shared" si="1"/>
      </c>
      <c r="Q48" s="76">
        <f t="shared" si="2"/>
      </c>
      <c r="R48" s="18"/>
    </row>
    <row r="49" spans="14:18" ht="19.5" customHeight="1">
      <c r="N49" s="72">
        <f t="shared" si="0"/>
      </c>
      <c r="O49" s="73">
        <f t="shared" si="3"/>
      </c>
      <c r="P49" s="70">
        <f t="shared" si="1"/>
      </c>
      <c r="Q49" s="70">
        <f t="shared" si="2"/>
      </c>
      <c r="R49" s="18"/>
    </row>
    <row r="50" spans="14:18" ht="19.5" customHeight="1">
      <c r="N50" s="74">
        <f t="shared" si="0"/>
      </c>
      <c r="O50" s="75">
        <f t="shared" si="3"/>
      </c>
      <c r="P50" s="76">
        <f t="shared" si="1"/>
      </c>
      <c r="Q50" s="76">
        <f t="shared" si="2"/>
      </c>
      <c r="R50" s="18"/>
    </row>
    <row r="51" spans="14:18" ht="19.5" customHeight="1">
      <c r="N51" s="72">
        <f t="shared" si="0"/>
      </c>
      <c r="O51" s="73">
        <f t="shared" si="3"/>
      </c>
      <c r="P51" s="70">
        <f t="shared" si="1"/>
      </c>
      <c r="Q51" s="70">
        <f t="shared" si="2"/>
      </c>
      <c r="R51" s="18"/>
    </row>
    <row r="52" spans="14:18" ht="19.5" customHeight="1">
      <c r="N52" s="74">
        <f t="shared" si="0"/>
      </c>
      <c r="O52" s="75">
        <f t="shared" si="3"/>
      </c>
      <c r="P52" s="76">
        <f t="shared" si="1"/>
      </c>
      <c r="Q52" s="76">
        <f t="shared" si="2"/>
      </c>
      <c r="R52" s="18"/>
    </row>
    <row r="53" spans="14:18" ht="19.5" customHeight="1">
      <c r="N53" s="72">
        <f t="shared" si="0"/>
      </c>
      <c r="O53" s="73">
        <f t="shared" si="3"/>
      </c>
      <c r="P53" s="70">
        <f t="shared" si="1"/>
      </c>
      <c r="Q53" s="70">
        <f t="shared" si="2"/>
      </c>
      <c r="R53" s="18"/>
    </row>
    <row r="54" spans="14:18" ht="19.5" customHeight="1">
      <c r="N54" s="74">
        <f t="shared" si="0"/>
      </c>
      <c r="O54" s="75">
        <f t="shared" si="3"/>
      </c>
      <c r="P54" s="76">
        <f t="shared" si="1"/>
      </c>
      <c r="Q54" s="76">
        <f t="shared" si="2"/>
      </c>
      <c r="R54" s="18"/>
    </row>
    <row r="55" spans="14:18" ht="19.5" customHeight="1">
      <c r="N55" s="72">
        <f t="shared" si="0"/>
      </c>
      <c r="O55" s="73">
        <f t="shared" si="3"/>
      </c>
      <c r="P55" s="70">
        <f t="shared" si="1"/>
      </c>
      <c r="Q55" s="70">
        <f t="shared" si="2"/>
      </c>
      <c r="R55" s="18"/>
    </row>
    <row r="56" spans="14:18" ht="19.5" customHeight="1">
      <c r="N56" s="74">
        <f t="shared" si="0"/>
      </c>
      <c r="O56" s="75">
        <f t="shared" si="3"/>
      </c>
      <c r="P56" s="76">
        <f t="shared" si="1"/>
      </c>
      <c r="Q56" s="76">
        <f t="shared" si="2"/>
      </c>
      <c r="R56" s="18"/>
    </row>
    <row r="57" spans="14:18" ht="19.5" customHeight="1">
      <c r="N57" s="72">
        <f t="shared" si="0"/>
      </c>
      <c r="O57" s="73">
        <f t="shared" si="3"/>
      </c>
      <c r="P57" s="70">
        <f t="shared" si="1"/>
      </c>
      <c r="Q57" s="70">
        <f t="shared" si="2"/>
      </c>
      <c r="R57" s="18"/>
    </row>
    <row r="58" spans="14:18" ht="19.5" customHeight="1">
      <c r="N58" s="74">
        <f t="shared" si="0"/>
      </c>
      <c r="O58" s="75">
        <f t="shared" si="3"/>
      </c>
      <c r="P58" s="76">
        <f t="shared" si="1"/>
      </c>
      <c r="Q58" s="76">
        <f t="shared" si="2"/>
      </c>
      <c r="R58" s="18"/>
    </row>
    <row r="59" spans="14:18" ht="19.5" customHeight="1">
      <c r="N59" s="72">
        <f t="shared" si="0"/>
      </c>
      <c r="O59" s="73">
        <f t="shared" si="3"/>
      </c>
      <c r="P59" s="70">
        <f t="shared" si="1"/>
      </c>
      <c r="Q59" s="70">
        <f t="shared" si="2"/>
      </c>
      <c r="R59" s="18"/>
    </row>
    <row r="60" spans="14:18" ht="19.5" customHeight="1">
      <c r="N60" s="74">
        <f t="shared" si="0"/>
      </c>
      <c r="O60" s="75">
        <f t="shared" si="3"/>
      </c>
      <c r="P60" s="76">
        <f t="shared" si="1"/>
      </c>
      <c r="Q60" s="76">
        <f t="shared" si="2"/>
      </c>
      <c r="R60" s="18"/>
    </row>
    <row r="61" spans="14:18" ht="19.5" customHeight="1">
      <c r="N61" s="72">
        <f t="shared" si="0"/>
      </c>
      <c r="O61" s="73">
        <f t="shared" si="3"/>
      </c>
      <c r="P61" s="70">
        <f t="shared" si="1"/>
      </c>
      <c r="Q61" s="70">
        <f t="shared" si="2"/>
      </c>
      <c r="R61" s="18"/>
    </row>
    <row r="62" spans="14:18" ht="19.5" customHeight="1">
      <c r="N62" s="74">
        <f t="shared" si="0"/>
      </c>
      <c r="O62" s="75">
        <f t="shared" si="3"/>
      </c>
      <c r="P62" s="76">
        <f t="shared" si="1"/>
      </c>
      <c r="Q62" s="76">
        <f t="shared" si="2"/>
      </c>
      <c r="R62" s="18"/>
    </row>
    <row r="63" spans="14:18" ht="19.5" customHeight="1">
      <c r="N63" s="72">
        <f t="shared" si="0"/>
      </c>
      <c r="O63" s="73">
        <f t="shared" si="3"/>
      </c>
      <c r="P63" s="70">
        <f t="shared" si="1"/>
      </c>
      <c r="Q63" s="70">
        <f t="shared" si="2"/>
      </c>
      <c r="R63" s="18"/>
    </row>
    <row r="64" spans="14:18" ht="19.5" customHeight="1">
      <c r="N64" s="74">
        <f t="shared" si="0"/>
      </c>
      <c r="O64" s="75">
        <f t="shared" si="3"/>
      </c>
      <c r="P64" s="76">
        <f t="shared" si="1"/>
      </c>
      <c r="Q64" s="76">
        <f t="shared" si="2"/>
      </c>
      <c r="R64" s="18"/>
    </row>
    <row r="65" spans="14:18" ht="19.5" customHeight="1">
      <c r="N65" s="72">
        <f t="shared" si="0"/>
      </c>
      <c r="O65" s="73">
        <f t="shared" si="3"/>
      </c>
      <c r="P65" s="70">
        <f t="shared" si="1"/>
      </c>
      <c r="Q65" s="70">
        <f t="shared" si="2"/>
      </c>
      <c r="R65" s="18"/>
    </row>
    <row r="66" spans="14:18" ht="19.5" customHeight="1">
      <c r="N66" s="74">
        <f t="shared" si="0"/>
      </c>
      <c r="O66" s="75">
        <f t="shared" si="3"/>
      </c>
      <c r="P66" s="76">
        <f t="shared" si="1"/>
      </c>
      <c r="Q66" s="76">
        <f t="shared" si="2"/>
      </c>
      <c r="R66" s="18"/>
    </row>
    <row r="67" spans="14:18" ht="19.5" customHeight="1">
      <c r="N67" s="72">
        <f t="shared" si="0"/>
      </c>
      <c r="O67" s="73">
        <f t="shared" si="3"/>
      </c>
      <c r="P67" s="70">
        <f t="shared" si="1"/>
      </c>
      <c r="Q67" s="70">
        <f t="shared" si="2"/>
      </c>
      <c r="R67" s="18"/>
    </row>
    <row r="68" spans="14:18" ht="19.5" customHeight="1">
      <c r="N68" s="74">
        <f t="shared" si="0"/>
      </c>
      <c r="O68" s="75">
        <f t="shared" si="3"/>
      </c>
      <c r="P68" s="76">
        <f t="shared" si="1"/>
      </c>
      <c r="Q68" s="76">
        <f t="shared" si="2"/>
      </c>
      <c r="R68" s="18"/>
    </row>
    <row r="69" spans="14:18" ht="19.5" customHeight="1">
      <c r="N69" s="72">
        <f t="shared" si="0"/>
      </c>
      <c r="O69" s="73">
        <f t="shared" si="3"/>
      </c>
      <c r="P69" s="70">
        <f t="shared" si="1"/>
      </c>
      <c r="Q69" s="70">
        <f t="shared" si="2"/>
      </c>
      <c r="R69" s="18"/>
    </row>
    <row r="70" spans="14:18" ht="19.5" customHeight="1">
      <c r="N70" s="74">
        <f t="shared" si="0"/>
      </c>
      <c r="O70" s="75">
        <f t="shared" si="3"/>
      </c>
      <c r="P70" s="76">
        <f t="shared" si="1"/>
      </c>
      <c r="Q70" s="76">
        <f t="shared" si="2"/>
      </c>
      <c r="R70" s="18"/>
    </row>
    <row r="71" spans="14:18" ht="19.5" customHeight="1">
      <c r="N71" s="72">
        <f t="shared" si="0"/>
      </c>
      <c r="O71" s="73">
        <f t="shared" si="3"/>
      </c>
      <c r="P71" s="70">
        <f t="shared" si="1"/>
      </c>
      <c r="Q71" s="70">
        <f t="shared" si="2"/>
      </c>
      <c r="R71" s="18"/>
    </row>
    <row r="72" spans="14:18" ht="19.5" customHeight="1">
      <c r="N72" s="74">
        <f t="shared" si="0"/>
      </c>
      <c r="O72" s="75">
        <f t="shared" si="3"/>
      </c>
      <c r="P72" s="76">
        <f t="shared" si="1"/>
      </c>
      <c r="Q72" s="76">
        <f t="shared" si="2"/>
      </c>
      <c r="R72" s="18"/>
    </row>
    <row r="73" spans="14:18" ht="19.5" customHeight="1">
      <c r="N73" s="72">
        <f aca="true" t="shared" si="4" ref="N73:N79">_xlfn.IFERROR(IF(IF(O72="Depósito",_XLL.FIN.MES(N72,0),_XLL.FIN.MES(N72,1))&gt;($K$8+$K$12),IF(N72&lt;&gt;($K$8+$K$12),$K$8+$K$12,""),IF(O72="Depósito",_XLL.FIN.MES(N72,0),_XLL.FIN.MES(N72,1))),"")</f>
      </c>
      <c r="O73" s="73">
        <f t="shared" si="3"/>
      </c>
      <c r="P73" s="70">
        <f aca="true" t="shared" si="5" ref="P73:P79">IF(N73&lt;&gt;"",ROUND((Q72*((1+IF($B$26=521,IF($Q72&lt;=10000,6.25%,IF($Q72&lt;=70000,6.5%,6.75%)),$K$13))^(1/360)-1))*(N73-N72+IF(O73="Abono Interés - Cancelación Cta.",IF(O72="Depósito",0,-1),IF(O72="Depósito",1,0))),2),"")</f>
      </c>
      <c r="Q73" s="70">
        <f aca="true" t="shared" si="6" ref="Q73:Q79">IF(N73&lt;&gt;"",ROUND(P73,2)+Q72,"")</f>
      </c>
      <c r="R73" s="18"/>
    </row>
    <row r="74" spans="14:18" ht="19.5" customHeight="1">
      <c r="N74" s="74">
        <f t="shared" si="4"/>
      </c>
      <c r="O74" s="75">
        <f aca="true" t="shared" si="7" ref="O74:O79">_xlfn.IFERROR(IF(AND(N74=_XLL.FIN.MES(N74,0),N74&lt;&gt;$K$8+$K$12),"Abono Capt. de Intereses",IF(N74=$K$8+$K$12,"Abono Interés - Cancelación Cta.","")),"")</f>
      </c>
      <c r="P74" s="76">
        <f t="shared" si="5"/>
      </c>
      <c r="Q74" s="76">
        <f t="shared" si="6"/>
      </c>
      <c r="R74" s="18"/>
    </row>
    <row r="75" spans="14:18" ht="19.5" customHeight="1">
      <c r="N75" s="72">
        <f t="shared" si="4"/>
      </c>
      <c r="O75" s="73">
        <f t="shared" si="7"/>
      </c>
      <c r="P75" s="70">
        <f t="shared" si="5"/>
      </c>
      <c r="Q75" s="70">
        <f t="shared" si="6"/>
      </c>
      <c r="R75" s="18"/>
    </row>
    <row r="76" spans="14:18" ht="19.5" customHeight="1">
      <c r="N76" s="74">
        <f t="shared" si="4"/>
      </c>
      <c r="O76" s="75">
        <f t="shared" si="7"/>
      </c>
      <c r="P76" s="76">
        <f t="shared" si="5"/>
      </c>
      <c r="Q76" s="76">
        <f t="shared" si="6"/>
      </c>
      <c r="R76" s="18"/>
    </row>
    <row r="77" spans="14:18" ht="19.5" customHeight="1">
      <c r="N77" s="72">
        <f t="shared" si="4"/>
      </c>
      <c r="O77" s="73">
        <f t="shared" si="7"/>
      </c>
      <c r="P77" s="70">
        <f t="shared" si="5"/>
      </c>
      <c r="Q77" s="70">
        <f t="shared" si="6"/>
      </c>
      <c r="R77" s="18"/>
    </row>
    <row r="78" spans="14:18" ht="19.5" customHeight="1">
      <c r="N78" s="74">
        <f t="shared" si="4"/>
      </c>
      <c r="O78" s="75">
        <f t="shared" si="7"/>
      </c>
      <c r="P78" s="76">
        <f t="shared" si="5"/>
      </c>
      <c r="Q78" s="76">
        <f t="shared" si="6"/>
      </c>
      <c r="R78" s="18"/>
    </row>
    <row r="79" spans="14:18" ht="19.5" customHeight="1">
      <c r="N79" s="80">
        <f t="shared" si="4"/>
      </c>
      <c r="O79" s="81">
        <f t="shared" si="7"/>
      </c>
      <c r="P79" s="71">
        <f t="shared" si="5"/>
      </c>
      <c r="Q79" s="71">
        <f t="shared" si="6"/>
      </c>
      <c r="R79" s="18"/>
    </row>
    <row r="80" spans="17:18" ht="19.5" customHeight="1">
      <c r="Q80" s="60" t="s">
        <v>14</v>
      </c>
      <c r="R80" s="18"/>
    </row>
    <row r="81" ht="19.5" customHeight="1">
      <c r="R81" s="18"/>
    </row>
    <row r="82" ht="19.5" customHeight="1" hidden="1">
      <c r="R82" s="18"/>
    </row>
    <row r="83" spans="15:18" ht="19.5" customHeight="1" hidden="1">
      <c r="O83" s="59"/>
      <c r="P83" s="59"/>
      <c r="R83" s="18"/>
    </row>
    <row r="84" ht="19.5" customHeight="1" hidden="1">
      <c r="R84" s="18"/>
    </row>
    <row r="85" ht="19.5" customHeight="1" hidden="1">
      <c r="R85" s="18"/>
    </row>
    <row r="86" ht="19.5" customHeight="1" hidden="1">
      <c r="R86" s="18"/>
    </row>
    <row r="87" ht="19.5" customHeight="1" hidden="1">
      <c r="R87" s="18"/>
    </row>
    <row r="88" ht="19.5" customHeight="1" hidden="1">
      <c r="R88" s="18"/>
    </row>
    <row r="89" ht="19.5" customHeight="1" hidden="1">
      <c r="R89" s="18"/>
    </row>
    <row r="90" ht="19.5" customHeight="1" hidden="1">
      <c r="R90" s="18"/>
    </row>
    <row r="91" ht="19.5" customHeight="1" hidden="1">
      <c r="R91" s="18"/>
    </row>
    <row r="92" ht="19.5" customHeight="1" hidden="1">
      <c r="R92" s="18"/>
    </row>
    <row r="93" spans="6:18" ht="19.5" customHeight="1" hidden="1">
      <c r="F93" s="25"/>
      <c r="R93" s="18"/>
    </row>
    <row r="94" ht="19.5" customHeight="1" hidden="1">
      <c r="R94" s="18"/>
    </row>
    <row r="95" ht="19.5" customHeight="1" hidden="1">
      <c r="R95" s="18"/>
    </row>
    <row r="96" ht="19.5" customHeight="1" hidden="1">
      <c r="R96" s="18"/>
    </row>
    <row r="97" ht="19.5" customHeight="1" hidden="1">
      <c r="R97" s="18"/>
    </row>
    <row r="98" ht="19.5" customHeight="1" hidden="1">
      <c r="R98" s="18"/>
    </row>
    <row r="99" ht="19.5" customHeight="1" hidden="1">
      <c r="R99" s="18"/>
    </row>
    <row r="100" ht="19.5" customHeight="1" hidden="1">
      <c r="R100" s="18"/>
    </row>
    <row r="101" ht="19.5" customHeight="1" hidden="1">
      <c r="R101" s="18"/>
    </row>
    <row r="102" ht="19.5" customHeight="1" hidden="1">
      <c r="R102" s="18"/>
    </row>
    <row r="103" ht="19.5" customHeight="1" hidden="1">
      <c r="R103" s="18"/>
    </row>
    <row r="104" ht="19.5" customHeight="1" hidden="1">
      <c r="R104" s="18"/>
    </row>
    <row r="105" ht="19.5" customHeight="1" hidden="1">
      <c r="R105" s="18"/>
    </row>
    <row r="106" ht="19.5" customHeight="1" hidden="1">
      <c r="R106" s="18"/>
    </row>
    <row r="107" ht="19.5" customHeight="1" hidden="1">
      <c r="R107" s="18"/>
    </row>
    <row r="108" ht="19.5" customHeight="1" hidden="1">
      <c r="R108" s="18"/>
    </row>
    <row r="109" ht="19.5" customHeight="1" hidden="1">
      <c r="R109" s="18"/>
    </row>
    <row r="110" ht="19.5" customHeight="1" hidden="1">
      <c r="R110" s="18"/>
    </row>
    <row r="111" ht="19.5" customHeight="1" hidden="1">
      <c r="R111" s="18"/>
    </row>
    <row r="112" ht="19.5" customHeight="1" hidden="1">
      <c r="R112" s="18"/>
    </row>
    <row r="113" ht="19.5" customHeight="1" hidden="1">
      <c r="R113" s="18"/>
    </row>
    <row r="114" ht="19.5" customHeight="1" hidden="1">
      <c r="R114" s="18"/>
    </row>
    <row r="115" ht="19.5" customHeight="1" hidden="1">
      <c r="R115" s="18"/>
    </row>
    <row r="116" ht="19.5" customHeight="1" hidden="1">
      <c r="R116" s="18"/>
    </row>
    <row r="117" ht="19.5" customHeight="1" hidden="1">
      <c r="R117" s="18"/>
    </row>
    <row r="118" ht="19.5" customHeight="1" hidden="1">
      <c r="R118" s="18"/>
    </row>
    <row r="119" ht="19.5" customHeight="1" hidden="1">
      <c r="R119" s="18"/>
    </row>
    <row r="120" ht="19.5" customHeight="1" hidden="1">
      <c r="R120" s="18"/>
    </row>
    <row r="121" ht="19.5" customHeight="1" hidden="1">
      <c r="R121" s="18"/>
    </row>
    <row r="122" ht="19.5" customHeight="1" hidden="1">
      <c r="R122" s="18"/>
    </row>
    <row r="123" ht="19.5" customHeight="1" hidden="1">
      <c r="R123" s="18"/>
    </row>
    <row r="124" ht="19.5" customHeight="1" hidden="1">
      <c r="R124" s="18"/>
    </row>
    <row r="125" ht="19.5" customHeight="1" hidden="1">
      <c r="R125" s="18"/>
    </row>
    <row r="126" ht="19.5" customHeight="1" hidden="1">
      <c r="R126" s="18"/>
    </row>
    <row r="127" ht="19.5" customHeight="1" hidden="1">
      <c r="R127" s="18"/>
    </row>
  </sheetData>
  <sheetProtection password="B444" sheet="1" selectLockedCells="1"/>
  <mergeCells count="7">
    <mergeCell ref="I14:K14"/>
    <mergeCell ref="I2:Q2"/>
    <mergeCell ref="N5:N6"/>
    <mergeCell ref="O5:O6"/>
    <mergeCell ref="P5:P6"/>
    <mergeCell ref="Q5:Q6"/>
    <mergeCell ref="I5:L5"/>
  </mergeCells>
  <dataValidations count="4">
    <dataValidation type="decimal" operator="greaterThan" allowBlank="1" showInputMessage="1" showErrorMessage="1" errorTitle="Importe" error="Verifique el importe" sqref="K7">
      <formula1>0</formula1>
    </dataValidation>
    <dataValidation type="whole" operator="greaterThan" allowBlank="1" showInputMessage="1" showErrorMessage="1" errorTitle="Plazo días" error="Ingrese los días adecuadamente" sqref="K12">
      <formula1>0</formula1>
    </dataValidation>
    <dataValidation type="date" operator="greaterThanOrEqual" allowBlank="1" showInputMessage="1" showErrorMessage="1" errorTitle="Fecha" error="Ingresese una fecha adecuada" sqref="K8">
      <formula1>1</formula1>
    </dataValidation>
    <dataValidation type="decimal" operator="greaterThan" allowBlank="1" showInputMessage="1" showErrorMessage="1" sqref="K13">
      <formula1>0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4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</dc:creator>
  <cp:keywords/>
  <dc:description/>
  <cp:lastModifiedBy>Jesus Alonso Quinte Sanchez</cp:lastModifiedBy>
  <dcterms:created xsi:type="dcterms:W3CDTF">2015-10-08T22:55:19Z</dcterms:created>
  <dcterms:modified xsi:type="dcterms:W3CDTF">2024-06-27T01:57:44Z</dcterms:modified>
  <cp:category/>
  <cp:version/>
  <cp:contentType/>
  <cp:contentStatus/>
</cp:coreProperties>
</file>